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5865" windowHeight="3390" activeTab="0"/>
  </bookViews>
  <sheets>
    <sheet name="Datos Iniciales" sheetId="1" r:id="rId1"/>
  </sheets>
  <definedNames>
    <definedName name="_xlnm.Print_Area" localSheetId="0">'Datos Iniciales'!$D$94:$F$106</definedName>
    <definedName name="solver_adj" localSheetId="0" hidden="1">'Datos Iniciales'!$B$46:$G$46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'Datos Iniciales'!$H$46</definedName>
    <definedName name="solver_lhs2" localSheetId="0" hidden="1">'Datos Iniciales'!$D$32</definedName>
    <definedName name="solver_lhs3" localSheetId="0" hidden="1">'Datos Iniciales'!$D$32</definedName>
    <definedName name="solver_lhs4" localSheetId="0" hidden="1">'Datos Iniciales'!$H$46</definedName>
    <definedName name="solver_lin" localSheetId="0" hidden="1">2</definedName>
    <definedName name="solver_neg" localSheetId="0" hidden="1">1</definedName>
    <definedName name="solver_num" localSheetId="0" hidden="1">4</definedName>
    <definedName name="solver_nwt" localSheetId="0" hidden="1">1</definedName>
    <definedName name="solver_opt" localSheetId="0" hidden="1">'Datos Iniciales'!$D$29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hs1" localSheetId="0" hidden="1">1</definedName>
    <definedName name="solver_rhs2" localSheetId="0" hidden="1">'Datos Iniciales'!$D$68</definedName>
    <definedName name="solver_rhs3" localSheetId="0" hidden="1">'Datos Iniciales'!$D$69</definedName>
    <definedName name="solver_rhs4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<sst xmlns="http://schemas.openxmlformats.org/spreadsheetml/2006/main" count="83" uniqueCount="42">
  <si>
    <t>Mes</t>
  </si>
  <si>
    <t>SUMA</t>
  </si>
  <si>
    <t>W1</t>
  </si>
  <si>
    <t>W2</t>
  </si>
  <si>
    <t>W3</t>
  </si>
  <si>
    <t>W4</t>
  </si>
  <si>
    <t>PASO</t>
  </si>
  <si>
    <t>MATRIZ DE COVARIANZA</t>
  </si>
  <si>
    <t>MATRIZ DE CORRELACIÓN</t>
  </si>
  <si>
    <t>RIESGO DEL PORTAFOLIO</t>
  </si>
  <si>
    <t>RENTABILIDAD DEL PORTAFOLIO</t>
  </si>
  <si>
    <t>ARGOS</t>
  </si>
  <si>
    <t>B COLOMBIA</t>
  </si>
  <si>
    <t>CHOCOLATES</t>
  </si>
  <si>
    <t>ISA</t>
  </si>
  <si>
    <t>SURAMINV</t>
  </si>
  <si>
    <t>BOGOTA</t>
  </si>
  <si>
    <t>W5</t>
  </si>
  <si>
    <t>W6</t>
  </si>
  <si>
    <t>Desv.Stand</t>
  </si>
  <si>
    <t>W1, W2, W3, W4, W5 Y W6 es lo que invierto en cada uno de los activos del portafolio</t>
  </si>
  <si>
    <t>Producto de los valores invertidos x matriz de covarianza x los valores invertidos(matriz traspuesta)</t>
  </si>
  <si>
    <t>(Diferencia entre el valor maximo de rentabilidad y el valor mínimo de rentabilidad) /10</t>
  </si>
  <si>
    <t>PARTICIPACION EN ACCIONES</t>
  </si>
  <si>
    <t>VARIANZA</t>
  </si>
  <si>
    <t>RENTABILIDAD PORTAFOLIO</t>
  </si>
  <si>
    <t>SIGMA</t>
  </si>
  <si>
    <t>varianza del portafolio</t>
  </si>
  <si>
    <t xml:space="preserve"> </t>
  </si>
  <si>
    <t>Sumatoria del producto de la rentabilidad promedio por el valor invertido</t>
  </si>
  <si>
    <t>Una posible inversión del portafolio sería:</t>
  </si>
  <si>
    <t>Tabla 1.  Precios de cierre al último día de negociación</t>
  </si>
  <si>
    <t>BANCOLOMBIA</t>
  </si>
  <si>
    <t>Tabla 2.  Rentabilidades en forma continua</t>
  </si>
  <si>
    <t>RENTABILIDAD PROMEDIO:</t>
  </si>
  <si>
    <t>Tabla 3.  Participación en Acciones</t>
  </si>
  <si>
    <t>Tabla 5.  Rentabilidades Vs Desviación estándar de las rentabilidades</t>
  </si>
  <si>
    <t>DESVIACIÓN ESTÁNDAR:</t>
  </si>
  <si>
    <t>Tabla 4.    Matriz de correlación y covarianza</t>
  </si>
  <si>
    <t>Acción</t>
  </si>
  <si>
    <t>% Participación de capital</t>
  </si>
  <si>
    <t>Tabla 7.  Portafolio propuesto</t>
  </si>
</sst>
</file>

<file path=xl/styles.xml><?xml version="1.0" encoding="utf-8"?>
<styleSheet xmlns="http://schemas.openxmlformats.org/spreadsheetml/2006/main">
  <numFmts count="4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"/>
    <numFmt numFmtId="181" formatCode="#,##0.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"/>
    <numFmt numFmtId="189" formatCode="0.000%"/>
    <numFmt numFmtId="190" formatCode="0.0000%"/>
    <numFmt numFmtId="191" formatCode="#,##0_ ;[Red]\-#,##0\ "/>
    <numFmt numFmtId="192" formatCode="#,##0.00000_ ;[Red]\-#,##0.00000\ "/>
    <numFmt numFmtId="193" formatCode="0.0000000000"/>
    <numFmt numFmtId="194" formatCode="0.000000000"/>
    <numFmt numFmtId="195" formatCode="0.00000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0.00000%"/>
  </numFmts>
  <fonts count="1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i/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0"/>
      <name val="Arial"/>
      <family val="2"/>
    </font>
    <font>
      <b/>
      <u val="single"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tted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15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10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186" fontId="2" fillId="0" borderId="1" xfId="0" applyNumberFormat="1" applyFont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81" fontId="2" fillId="2" borderId="0" xfId="0" applyNumberFormat="1" applyFont="1" applyFill="1" applyBorder="1" applyAlignment="1">
      <alignment/>
    </xf>
    <xf numFmtId="186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15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3" borderId="1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ill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3" borderId="9" xfId="0" applyFill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86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5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180" fontId="2" fillId="0" borderId="16" xfId="0" applyNumberFormat="1" applyFont="1" applyBorder="1" applyAlignment="1">
      <alignment horizontal="center"/>
    </xf>
    <xf numFmtId="15" fontId="2" fillId="0" borderId="17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5" fontId="2" fillId="0" borderId="20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5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24" xfId="0" applyFont="1" applyBorder="1" applyAlignment="1">
      <alignment/>
    </xf>
    <xf numFmtId="180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80" fontId="1" fillId="0" borderId="32" xfId="0" applyNumberFormat="1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180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24" xfId="0" applyFont="1" applyBorder="1" applyAlignment="1">
      <alignment horizontal="center"/>
    </xf>
    <xf numFmtId="9" fontId="10" fillId="0" borderId="23" xfId="0" applyNumberFormat="1" applyFont="1" applyBorder="1" applyAlignment="1">
      <alignment horizontal="center"/>
    </xf>
    <xf numFmtId="9" fontId="10" fillId="0" borderId="22" xfId="0" applyNumberFormat="1" applyFont="1" applyBorder="1" applyAlignment="1">
      <alignment horizontal="center"/>
    </xf>
    <xf numFmtId="9" fontId="15" fillId="0" borderId="3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Tabla  6.  Rentabilidad  Vs  Riesgo</a:t>
            </a:r>
          </a:p>
        </c:rich>
      </c:tx>
      <c:layout>
        <c:manualLayout>
          <c:xMode val="factor"/>
          <c:yMode val="factor"/>
          <c:x val="0.0017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85"/>
          <c:w val="0.95625"/>
          <c:h val="0.684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'Datos Iniciales'!$C$59:$C$69</c:f>
              <c:numCache/>
            </c:numRef>
          </c:xVal>
          <c:yVal>
            <c:numRef>
              <c:f>'Datos Iniciales'!$D$59:$D$69</c:f>
              <c:numCache/>
            </c:numRef>
          </c:yVal>
          <c:smooth val="1"/>
        </c:ser>
        <c:axId val="51004456"/>
        <c:axId val="56386921"/>
      </c:scatterChart>
      <c:valAx>
        <c:axId val="5100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RIESGO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6921"/>
        <c:crosses val="autoZero"/>
        <c:crossBetween val="midCat"/>
        <c:dispUnits/>
      </c:valAx>
      <c:valAx>
        <c:axId val="5638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RENTABILIDAD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4456"/>
        <c:crosses val="autoZero"/>
        <c:crossBetween val="midCat"/>
        <c:dispUnits/>
      </c:valAx>
      <c:spPr>
        <a:gradFill rotWithShape="1">
          <a:gsLst>
            <a:gs pos="0">
              <a:srgbClr val="99CC00"/>
            </a:gs>
            <a:gs pos="100000">
              <a:srgbClr val="969696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70</xdr:row>
      <xdr:rowOff>133350</xdr:rowOff>
    </xdr:from>
    <xdr:to>
      <xdr:col>12</xdr:col>
      <xdr:colOff>809625</xdr:colOff>
      <xdr:row>91</xdr:row>
      <xdr:rowOff>76200</xdr:rowOff>
    </xdr:to>
    <xdr:graphicFrame>
      <xdr:nvGraphicFramePr>
        <xdr:cNvPr id="1" name="Chart 4"/>
        <xdr:cNvGraphicFramePr/>
      </xdr:nvGraphicFramePr>
      <xdr:xfrm>
        <a:off x="1323975" y="13554075"/>
        <a:ext cx="109537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124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1.1484375" style="1" customWidth="1"/>
    <col min="2" max="2" width="12.00390625" style="1" customWidth="1"/>
    <col min="3" max="3" width="15.7109375" style="1" customWidth="1"/>
    <col min="4" max="4" width="20.140625" style="1" customWidth="1"/>
    <col min="5" max="9" width="15.7109375" style="1" customWidth="1"/>
    <col min="10" max="10" width="11.00390625" style="1" customWidth="1"/>
    <col min="11" max="11" width="12.7109375" style="1" customWidth="1"/>
    <col min="12" max="17" width="20.7109375" style="1" customWidth="1"/>
    <col min="18" max="18" width="11.421875" style="1" customWidth="1"/>
    <col min="19" max="19" width="12.8515625" style="1" customWidth="1"/>
    <col min="20" max="16384" width="11.421875" style="1" customWidth="1"/>
  </cols>
  <sheetData>
    <row r="1" spans="1:3" ht="12.75">
      <c r="A1"/>
      <c r="B1"/>
      <c r="C1"/>
    </row>
    <row r="2" spans="1:3" ht="12.75">
      <c r="A2"/>
      <c r="B2"/>
      <c r="C2"/>
    </row>
    <row r="4" ht="14.25">
      <c r="R4" s="28"/>
    </row>
    <row r="5" spans="3:9" ht="14.25">
      <c r="C5" s="87" t="s">
        <v>31</v>
      </c>
      <c r="D5" s="87"/>
      <c r="E5" s="87"/>
      <c r="F5" s="87"/>
      <c r="G5" s="87"/>
      <c r="H5" s="87"/>
      <c r="I5" s="87"/>
    </row>
    <row r="6" spans="3:17" ht="14.25">
      <c r="C6" s="47"/>
      <c r="D6" s="47"/>
      <c r="E6" s="47"/>
      <c r="F6" s="47"/>
      <c r="G6" s="47"/>
      <c r="H6" s="47"/>
      <c r="I6" s="47"/>
      <c r="L6" s="88" t="s">
        <v>33</v>
      </c>
      <c r="M6" s="88"/>
      <c r="N6" s="88"/>
      <c r="O6" s="88"/>
      <c r="P6" s="88"/>
      <c r="Q6" s="88"/>
    </row>
    <row r="7" spans="3:17" ht="14.25">
      <c r="C7" s="47"/>
      <c r="D7" s="47"/>
      <c r="E7" s="47"/>
      <c r="F7" s="47"/>
      <c r="G7" s="47"/>
      <c r="H7" s="47"/>
      <c r="I7" s="47"/>
      <c r="L7" s="88"/>
      <c r="M7" s="88"/>
      <c r="N7" s="88"/>
      <c r="O7" s="88"/>
      <c r="P7" s="88"/>
      <c r="Q7" s="88"/>
    </row>
    <row r="8" spans="3:17" ht="19.5" customHeight="1">
      <c r="C8" s="32" t="s">
        <v>0</v>
      </c>
      <c r="D8" s="2" t="s">
        <v>11</v>
      </c>
      <c r="E8" s="2" t="s">
        <v>32</v>
      </c>
      <c r="F8" s="2" t="s">
        <v>16</v>
      </c>
      <c r="G8" s="2" t="s">
        <v>13</v>
      </c>
      <c r="H8" s="2" t="s">
        <v>14</v>
      </c>
      <c r="I8" s="38" t="s">
        <v>15</v>
      </c>
      <c r="L8" s="6"/>
      <c r="M8" s="6"/>
      <c r="N8" s="6"/>
      <c r="O8" s="6"/>
      <c r="P8" s="6"/>
      <c r="Q8" s="6"/>
    </row>
    <row r="9" spans="3:17" ht="19.5" customHeight="1">
      <c r="C9" s="48">
        <v>38260</v>
      </c>
      <c r="D9" s="49">
        <v>18640</v>
      </c>
      <c r="E9" s="49">
        <v>5500</v>
      </c>
      <c r="F9" s="49">
        <v>12900</v>
      </c>
      <c r="G9" s="49">
        <v>7520</v>
      </c>
      <c r="H9" s="50">
        <v>1665</v>
      </c>
      <c r="I9" s="53">
        <v>7000</v>
      </c>
      <c r="L9" s="62" t="s">
        <v>11</v>
      </c>
      <c r="M9" s="60" t="s">
        <v>32</v>
      </c>
      <c r="N9" s="60" t="s">
        <v>16</v>
      </c>
      <c r="O9" s="60" t="s">
        <v>13</v>
      </c>
      <c r="P9" s="60" t="s">
        <v>14</v>
      </c>
      <c r="Q9" s="61" t="s">
        <v>15</v>
      </c>
    </row>
    <row r="10" spans="3:17" ht="19.5" customHeight="1">
      <c r="C10" s="54">
        <v>38289</v>
      </c>
      <c r="D10" s="50">
        <v>19280</v>
      </c>
      <c r="E10" s="50">
        <v>5750</v>
      </c>
      <c r="F10" s="50">
        <v>13300</v>
      </c>
      <c r="G10" s="50">
        <v>7760</v>
      </c>
      <c r="H10" s="50">
        <v>1800</v>
      </c>
      <c r="I10" s="53">
        <v>7370</v>
      </c>
      <c r="L10" s="39">
        <f aca="true" t="shared" si="0" ref="L10:L20">LN(D10/D9)</f>
        <v>0.033758479924954454</v>
      </c>
      <c r="M10" s="10">
        <f aca="true" t="shared" si="1" ref="M10:M20">LN(E10/E9)</f>
        <v>0.044451762570833796</v>
      </c>
      <c r="N10" s="10">
        <f aca="true" t="shared" si="2" ref="N10:N20">LN(F10/F9)</f>
        <v>0.030536723860081702</v>
      </c>
      <c r="O10" s="10">
        <f aca="true" t="shared" si="3" ref="O10:O20">LN(G10/G9)</f>
        <v>0.031416196233378914</v>
      </c>
      <c r="P10" s="10">
        <f aca="true" t="shared" si="4" ref="P10:P20">LN(H10/H9)</f>
        <v>0.07796154146971192</v>
      </c>
      <c r="Q10" s="40">
        <f aca="true" t="shared" si="5" ref="Q10:Q20">LN(I10/I9)</f>
        <v>0.051507557145932005</v>
      </c>
    </row>
    <row r="11" spans="3:17" ht="19.5" customHeight="1">
      <c r="C11" s="54">
        <v>38321</v>
      </c>
      <c r="D11" s="50">
        <v>23800</v>
      </c>
      <c r="E11" s="50">
        <v>7250</v>
      </c>
      <c r="F11" s="50">
        <v>14560</v>
      </c>
      <c r="G11" s="50">
        <v>9000</v>
      </c>
      <c r="H11" s="50">
        <v>2050</v>
      </c>
      <c r="I11" s="53">
        <v>8100</v>
      </c>
      <c r="L11" s="39">
        <f t="shared" si="0"/>
        <v>0.2106172914950295</v>
      </c>
      <c r="M11" s="10">
        <f t="shared" si="1"/>
        <v>0.23180161405732438</v>
      </c>
      <c r="N11" s="10">
        <f t="shared" si="2"/>
        <v>0.0905140075408319</v>
      </c>
      <c r="O11" s="10">
        <f t="shared" si="3"/>
        <v>0.14824224314109208</v>
      </c>
      <c r="P11" s="10">
        <f t="shared" si="4"/>
        <v>0.13005312824819776</v>
      </c>
      <c r="Q11" s="40">
        <f t="shared" si="5"/>
        <v>0.09444635547714794</v>
      </c>
    </row>
    <row r="12" spans="3:17" ht="19.5" customHeight="1">
      <c r="C12" s="54">
        <v>38351</v>
      </c>
      <c r="D12" s="50">
        <v>21780</v>
      </c>
      <c r="E12" s="50">
        <v>8000</v>
      </c>
      <c r="F12" s="50">
        <v>14100</v>
      </c>
      <c r="G12" s="50">
        <v>8740</v>
      </c>
      <c r="H12" s="50">
        <v>2090</v>
      </c>
      <c r="I12" s="53">
        <v>8000</v>
      </c>
      <c r="L12" s="39">
        <f t="shared" si="0"/>
        <v>-0.08869346317261463</v>
      </c>
      <c r="M12" s="10">
        <f t="shared" si="1"/>
        <v>0.09844007281325251</v>
      </c>
      <c r="N12" s="10">
        <f t="shared" si="2"/>
        <v>-0.03210324538441731</v>
      </c>
      <c r="O12" s="10">
        <f t="shared" si="3"/>
        <v>-0.029314387668775255</v>
      </c>
      <c r="P12" s="10">
        <f t="shared" si="4"/>
        <v>0.019324272826402842</v>
      </c>
      <c r="Q12" s="40">
        <f t="shared" si="5"/>
        <v>-0.012422519998557209</v>
      </c>
    </row>
    <row r="13" spans="3:17" ht="19.5" customHeight="1">
      <c r="C13" s="54">
        <v>38383</v>
      </c>
      <c r="D13" s="50">
        <v>21000</v>
      </c>
      <c r="E13" s="50">
        <v>8110</v>
      </c>
      <c r="F13" s="50">
        <v>14300</v>
      </c>
      <c r="G13" s="50">
        <v>8500</v>
      </c>
      <c r="H13" s="50">
        <v>2120</v>
      </c>
      <c r="I13" s="53">
        <v>8050</v>
      </c>
      <c r="L13" s="39">
        <f t="shared" si="0"/>
        <v>-0.03646967978139144</v>
      </c>
      <c r="M13" s="10">
        <f t="shared" si="1"/>
        <v>0.013656326447485555</v>
      </c>
      <c r="N13" s="10">
        <f t="shared" si="2"/>
        <v>0.014084739881739023</v>
      </c>
      <c r="O13" s="10">
        <f t="shared" si="3"/>
        <v>-0.027844026171173344</v>
      </c>
      <c r="P13" s="10">
        <f t="shared" si="4"/>
        <v>0.014252022707201413</v>
      </c>
      <c r="Q13" s="40">
        <f t="shared" si="5"/>
        <v>0.006230549750636163</v>
      </c>
    </row>
    <row r="14" spans="3:17" ht="19.5" customHeight="1">
      <c r="C14" s="54">
        <v>38411</v>
      </c>
      <c r="D14" s="50">
        <v>24000</v>
      </c>
      <c r="E14" s="50">
        <v>9280</v>
      </c>
      <c r="F14" s="50">
        <v>15900</v>
      </c>
      <c r="G14" s="50">
        <v>9400</v>
      </c>
      <c r="H14" s="50">
        <v>2410</v>
      </c>
      <c r="I14" s="53">
        <v>10400</v>
      </c>
      <c r="L14" s="39">
        <f t="shared" si="0"/>
        <v>0.13353139262452257</v>
      </c>
      <c r="M14" s="10">
        <f t="shared" si="1"/>
        <v>0.13476367867078765</v>
      </c>
      <c r="N14" s="10">
        <f t="shared" si="2"/>
        <v>0.10605957196032423</v>
      </c>
      <c r="O14" s="10">
        <f t="shared" si="3"/>
        <v>0.1006435257796875</v>
      </c>
      <c r="P14" s="10">
        <f t="shared" si="4"/>
        <v>0.12821065881864258</v>
      </c>
      <c r="Q14" s="40">
        <f t="shared" si="5"/>
        <v>0.256133714716855</v>
      </c>
    </row>
    <row r="15" spans="3:17" ht="19.5" customHeight="1">
      <c r="C15" s="54">
        <v>38442</v>
      </c>
      <c r="D15" s="50">
        <v>19600</v>
      </c>
      <c r="E15" s="50">
        <v>8100</v>
      </c>
      <c r="F15" s="50">
        <v>15600</v>
      </c>
      <c r="G15" s="50">
        <v>8980</v>
      </c>
      <c r="H15" s="50">
        <v>2180</v>
      </c>
      <c r="I15" s="53">
        <v>8400</v>
      </c>
      <c r="L15" s="39">
        <f t="shared" si="0"/>
        <v>-0.2025242641114741</v>
      </c>
      <c r="M15" s="10">
        <f t="shared" si="1"/>
        <v>-0.13599748511971618</v>
      </c>
      <c r="N15" s="10">
        <f t="shared" si="2"/>
        <v>-0.019048194970694474</v>
      </c>
      <c r="O15" s="10">
        <f t="shared" si="3"/>
        <v>-0.04570980696184999</v>
      </c>
      <c r="P15" s="10">
        <f t="shared" si="4"/>
        <v>-0.10030187070156597</v>
      </c>
      <c r="Q15" s="40">
        <f t="shared" si="5"/>
        <v>-0.21357410029805904</v>
      </c>
    </row>
    <row r="16" spans="3:17" ht="19.5" customHeight="1">
      <c r="C16" s="54">
        <v>38471</v>
      </c>
      <c r="D16" s="50">
        <v>21500</v>
      </c>
      <c r="E16" s="50">
        <v>8700</v>
      </c>
      <c r="F16" s="50">
        <v>18200</v>
      </c>
      <c r="G16" s="50">
        <v>8980</v>
      </c>
      <c r="H16" s="50">
        <v>2390</v>
      </c>
      <c r="I16" s="53">
        <v>8780</v>
      </c>
      <c r="L16" s="39">
        <f t="shared" si="0"/>
        <v>0.09252336889714552</v>
      </c>
      <c r="M16" s="10">
        <f t="shared" si="1"/>
        <v>0.07145896398214505</v>
      </c>
      <c r="N16" s="10">
        <f t="shared" si="2"/>
        <v>0.15415067982725836</v>
      </c>
      <c r="O16" s="10">
        <f t="shared" si="3"/>
        <v>0</v>
      </c>
      <c r="P16" s="10">
        <f t="shared" si="4"/>
        <v>0.09196848914242163</v>
      </c>
      <c r="Q16" s="40">
        <f t="shared" si="5"/>
        <v>0.04424470179775742</v>
      </c>
    </row>
    <row r="17" spans="3:17" ht="19.5" customHeight="1">
      <c r="C17" s="54">
        <v>38503</v>
      </c>
      <c r="D17" s="50">
        <v>20900</v>
      </c>
      <c r="E17" s="50">
        <v>8350</v>
      </c>
      <c r="F17" s="50">
        <v>17640</v>
      </c>
      <c r="G17" s="50">
        <v>8300</v>
      </c>
      <c r="H17" s="50">
        <v>2410</v>
      </c>
      <c r="I17" s="53">
        <v>8500</v>
      </c>
      <c r="L17" s="39">
        <f t="shared" si="0"/>
        <v>-0.02830377616285182</v>
      </c>
      <c r="M17" s="10">
        <f t="shared" si="1"/>
        <v>-0.041061486797773925</v>
      </c>
      <c r="N17" s="10">
        <f t="shared" si="2"/>
        <v>-0.031252543504104426</v>
      </c>
      <c r="O17" s="10">
        <f t="shared" si="3"/>
        <v>-0.07874436751155599</v>
      </c>
      <c r="P17" s="10">
        <f t="shared" si="4"/>
        <v>0.00833338155914424</v>
      </c>
      <c r="Q17" s="40">
        <f t="shared" si="5"/>
        <v>-0.03241024415075449</v>
      </c>
    </row>
    <row r="18" spans="3:17" ht="19.5" customHeight="1">
      <c r="C18" s="54">
        <v>38533</v>
      </c>
      <c r="D18" s="50">
        <v>25200</v>
      </c>
      <c r="E18" s="50">
        <v>9440</v>
      </c>
      <c r="F18" s="50">
        <v>19300</v>
      </c>
      <c r="G18" s="50">
        <v>8900</v>
      </c>
      <c r="H18" s="50">
        <v>2810</v>
      </c>
      <c r="I18" s="53">
        <v>10700</v>
      </c>
      <c r="L18" s="39">
        <f t="shared" si="0"/>
        <v>0.18709483554661235</v>
      </c>
      <c r="M18" s="10">
        <f t="shared" si="1"/>
        <v>0.12269444129464512</v>
      </c>
      <c r="N18" s="10">
        <f t="shared" si="2"/>
        <v>0.08993604533219456</v>
      </c>
      <c r="O18" s="10">
        <f t="shared" si="3"/>
        <v>0.06979576193554192</v>
      </c>
      <c r="P18" s="10">
        <f t="shared" si="4"/>
        <v>0.15355773584309085</v>
      </c>
      <c r="Q18" s="40">
        <f t="shared" si="5"/>
        <v>0.2301775779715897</v>
      </c>
    </row>
    <row r="19" spans="3:17" ht="19.5" customHeight="1">
      <c r="C19" s="54">
        <v>38562</v>
      </c>
      <c r="D19" s="50">
        <v>27800</v>
      </c>
      <c r="E19" s="50">
        <v>14440</v>
      </c>
      <c r="F19" s="50">
        <v>23400</v>
      </c>
      <c r="G19" s="50">
        <v>9400</v>
      </c>
      <c r="H19" s="55">
        <v>3300</v>
      </c>
      <c r="I19" s="56">
        <v>12040</v>
      </c>
      <c r="L19" s="39">
        <f t="shared" si="0"/>
        <v>0.09819202617921383</v>
      </c>
      <c r="M19" s="10">
        <f t="shared" si="1"/>
        <v>0.4250461533072708</v>
      </c>
      <c r="N19" s="10">
        <f t="shared" si="2"/>
        <v>0.19263092645281596</v>
      </c>
      <c r="O19" s="10">
        <f t="shared" si="3"/>
        <v>0.05465841253786398</v>
      </c>
      <c r="P19" s="10">
        <f t="shared" si="4"/>
        <v>0.16073798512678014</v>
      </c>
      <c r="Q19" s="40">
        <f t="shared" si="5"/>
        <v>0.11799069841281444</v>
      </c>
    </row>
    <row r="20" spans="2:17" ht="19.5" customHeight="1" thickBot="1">
      <c r="B20" s="4"/>
      <c r="C20" s="57">
        <v>38595</v>
      </c>
      <c r="D20" s="46">
        <v>30000</v>
      </c>
      <c r="E20" s="46">
        <v>12400</v>
      </c>
      <c r="F20" s="46">
        <v>22540</v>
      </c>
      <c r="G20" s="46">
        <v>9380</v>
      </c>
      <c r="H20" s="58">
        <v>3820</v>
      </c>
      <c r="I20" s="59">
        <v>13500</v>
      </c>
      <c r="L20" s="41">
        <f t="shared" si="0"/>
        <v>0.07616136096556395</v>
      </c>
      <c r="M20" s="42">
        <f t="shared" si="1"/>
        <v>-0.15230566085368896</v>
      </c>
      <c r="N20" s="42">
        <f t="shared" si="2"/>
        <v>-0.03744451375202548</v>
      </c>
      <c r="O20" s="42">
        <f t="shared" si="3"/>
        <v>-0.0021299262578248533</v>
      </c>
      <c r="P20" s="42">
        <f t="shared" si="4"/>
        <v>0.14632795414604918</v>
      </c>
      <c r="Q20" s="43">
        <f t="shared" si="5"/>
        <v>0.11445524556370876</v>
      </c>
    </row>
    <row r="21" spans="2:17" ht="19.5" customHeight="1">
      <c r="B21" s="4"/>
      <c r="C21" s="63"/>
      <c r="D21" s="64"/>
      <c r="E21" s="64"/>
      <c r="F21" s="64"/>
      <c r="G21" s="64"/>
      <c r="H21" s="64"/>
      <c r="I21" s="64"/>
      <c r="L21" s="6"/>
      <c r="M21" s="6"/>
      <c r="N21" s="6"/>
      <c r="O21" s="6"/>
      <c r="P21" s="6"/>
      <c r="Q21" s="6"/>
    </row>
    <row r="22" spans="12:17" ht="19.5" customHeight="1">
      <c r="L22" s="65" t="s">
        <v>34</v>
      </c>
      <c r="M22" s="6"/>
      <c r="N22" s="6"/>
      <c r="O22" s="6"/>
      <c r="P22" s="6"/>
      <c r="Q22" s="6"/>
    </row>
    <row r="23" spans="2:17" ht="12.75">
      <c r="B23" s="92"/>
      <c r="C23" s="92"/>
      <c r="D23" s="92"/>
      <c r="E23" s="92"/>
      <c r="F23" s="92"/>
      <c r="G23" s="92"/>
      <c r="H23" s="92"/>
      <c r="I23" s="92"/>
      <c r="L23" s="6"/>
      <c r="M23" s="6"/>
      <c r="N23" s="6"/>
      <c r="O23" s="6"/>
      <c r="P23" s="6"/>
      <c r="Q23" s="6"/>
    </row>
    <row r="24" spans="2:17" ht="12.75">
      <c r="B24" s="4"/>
      <c r="C24" s="5"/>
      <c r="D24" s="5"/>
      <c r="E24" s="5"/>
      <c r="F24" s="5"/>
      <c r="G24" s="5"/>
      <c r="H24" s="5"/>
      <c r="K24" s="15"/>
      <c r="L24" s="11">
        <f aca="true" t="shared" si="6" ref="L24:Q24">AVERAGE(L10:L20)</f>
        <v>0.04326250658224639</v>
      </c>
      <c r="M24" s="11">
        <f t="shared" si="6"/>
        <v>0.07390439821568778</v>
      </c>
      <c r="N24" s="11">
        <f t="shared" si="6"/>
        <v>0.050733108840364</v>
      </c>
      <c r="O24" s="11">
        <f t="shared" si="6"/>
        <v>0.020092147732398632</v>
      </c>
      <c r="P24" s="11">
        <f t="shared" si="6"/>
        <v>0.07549320901691604</v>
      </c>
      <c r="Q24" s="11">
        <f t="shared" si="6"/>
        <v>0.05970723058082461</v>
      </c>
    </row>
    <row r="25" spans="2:17" ht="12.75">
      <c r="B25" s="92" t="s">
        <v>35</v>
      </c>
      <c r="C25" s="92"/>
      <c r="D25" s="92"/>
      <c r="E25" s="92"/>
      <c r="F25" s="92"/>
      <c r="G25" s="92"/>
      <c r="H25" s="92"/>
      <c r="I25" s="92"/>
      <c r="K25" s="15"/>
      <c r="L25" s="7"/>
      <c r="M25" s="7"/>
      <c r="N25" s="7"/>
      <c r="O25" s="7"/>
      <c r="P25" s="7"/>
      <c r="Q25" s="7"/>
    </row>
    <row r="26" spans="2:17" ht="12.75">
      <c r="B26" s="4"/>
      <c r="C26" s="5"/>
      <c r="D26" s="5"/>
      <c r="E26" s="5"/>
      <c r="F26" s="5"/>
      <c r="G26" s="5"/>
      <c r="H26" s="5"/>
      <c r="I26" s="6"/>
      <c r="K26" s="15"/>
      <c r="L26" s="7"/>
      <c r="M26" s="7"/>
      <c r="N26" s="7"/>
      <c r="O26" s="7"/>
      <c r="P26" s="7"/>
      <c r="Q26" s="7"/>
    </row>
    <row r="27" spans="2:17" ht="12.75">
      <c r="B27" s="4"/>
      <c r="C27" s="5"/>
      <c r="D27" s="5"/>
      <c r="E27" s="5"/>
      <c r="F27" s="5"/>
      <c r="G27" s="5"/>
      <c r="H27" s="5"/>
      <c r="I27" s="6"/>
      <c r="K27" s="15"/>
      <c r="L27" s="7"/>
      <c r="M27" s="7"/>
      <c r="N27" s="7"/>
      <c r="O27" s="7"/>
      <c r="P27" s="7"/>
      <c r="Q27" s="7"/>
    </row>
    <row r="28" spans="2:17" ht="12.75">
      <c r="B28" s="4"/>
      <c r="C28" s="67"/>
      <c r="D28" s="67"/>
      <c r="E28" s="5"/>
      <c r="F28" s="5"/>
      <c r="G28" s="5"/>
      <c r="H28" s="5"/>
      <c r="I28" s="6"/>
      <c r="K28" s="93" t="s">
        <v>38</v>
      </c>
      <c r="L28" s="93"/>
      <c r="M28" s="93"/>
      <c r="N28" s="93"/>
      <c r="O28" s="93"/>
      <c r="P28" s="93"/>
      <c r="Q28" s="93"/>
    </row>
    <row r="29" spans="2:16" ht="26.25" customHeight="1" thickBot="1">
      <c r="B29" s="51" t="s">
        <v>9</v>
      </c>
      <c r="C29" s="15"/>
      <c r="D29" s="14">
        <f>MMULT(B46:G46,MMULT(L44:Q49,I46:I51))</f>
        <v>0.005224689585784028</v>
      </c>
      <c r="E29" s="95" t="s">
        <v>21</v>
      </c>
      <c r="F29" s="96"/>
      <c r="G29" s="96"/>
      <c r="H29" s="96"/>
      <c r="I29" s="97"/>
      <c r="J29" s="15"/>
      <c r="K29" s="15"/>
      <c r="L29" s="7"/>
      <c r="M29" s="7"/>
      <c r="N29" s="7"/>
      <c r="O29" s="7"/>
      <c r="P29" s="12"/>
    </row>
    <row r="30" spans="2:17" ht="14.25">
      <c r="B30" s="52" t="s">
        <v>27</v>
      </c>
      <c r="C30" s="66"/>
      <c r="D30" s="66"/>
      <c r="E30" s="67"/>
      <c r="F30" s="66"/>
      <c r="G30" s="67"/>
      <c r="H30" s="67"/>
      <c r="I30" s="68"/>
      <c r="K30" s="89" t="s">
        <v>8</v>
      </c>
      <c r="L30" s="90"/>
      <c r="M30" s="90"/>
      <c r="N30" s="90"/>
      <c r="O30" s="90"/>
      <c r="P30" s="90"/>
      <c r="Q30" s="91"/>
    </row>
    <row r="31" spans="2:17" ht="12.75">
      <c r="B31" s="69"/>
      <c r="C31" s="69"/>
      <c r="D31" s="70"/>
      <c r="E31" s="71"/>
      <c r="F31" s="69"/>
      <c r="G31" s="71"/>
      <c r="H31" s="71"/>
      <c r="I31" s="69"/>
      <c r="K31" s="30"/>
      <c r="L31" s="17" t="s">
        <v>11</v>
      </c>
      <c r="M31" s="17" t="s">
        <v>12</v>
      </c>
      <c r="N31" s="17" t="s">
        <v>16</v>
      </c>
      <c r="O31" s="17" t="s">
        <v>13</v>
      </c>
      <c r="P31" s="17" t="s">
        <v>14</v>
      </c>
      <c r="Q31" s="31" t="s">
        <v>15</v>
      </c>
    </row>
    <row r="32" spans="2:17" ht="24" customHeight="1">
      <c r="B32" s="51" t="s">
        <v>10</v>
      </c>
      <c r="C32" s="27"/>
      <c r="D32" s="14">
        <f>SUMPRODUCT(L24:Q24,B46:G46)</f>
        <v>0.06995410249227368</v>
      </c>
      <c r="E32" s="95" t="s">
        <v>29</v>
      </c>
      <c r="F32" s="96"/>
      <c r="G32" s="96"/>
      <c r="H32" s="96"/>
      <c r="I32" s="97"/>
      <c r="J32" s="15"/>
      <c r="K32" s="32" t="s">
        <v>11</v>
      </c>
      <c r="L32" s="16">
        <v>1</v>
      </c>
      <c r="M32" s="16">
        <v>0.5552803326997198</v>
      </c>
      <c r="N32" s="16">
        <v>0.64574579442451</v>
      </c>
      <c r="O32" s="16">
        <v>0.8254484185037692</v>
      </c>
      <c r="P32" s="16">
        <v>0.9233617030587554</v>
      </c>
      <c r="Q32" s="33">
        <v>0.8766290643076485</v>
      </c>
    </row>
    <row r="33" spans="2:17" ht="12.75">
      <c r="B33" s="76"/>
      <c r="E33" s="5"/>
      <c r="F33" s="5"/>
      <c r="G33" s="5"/>
      <c r="H33" s="5"/>
      <c r="I33" s="75"/>
      <c r="K33" s="32" t="s">
        <v>12</v>
      </c>
      <c r="L33" s="16">
        <v>0.5552803326997198</v>
      </c>
      <c r="M33" s="16">
        <v>1</v>
      </c>
      <c r="N33" s="16">
        <v>0.8028087197673468</v>
      </c>
      <c r="O33" s="16">
        <v>0.6392051836727632</v>
      </c>
      <c r="P33" s="16">
        <v>0.5711417972569305</v>
      </c>
      <c r="Q33" s="33">
        <v>0.4897765674037216</v>
      </c>
    </row>
    <row r="34" spans="2:17" ht="12.75">
      <c r="B34" s="76"/>
      <c r="D34" s="4"/>
      <c r="E34" s="5"/>
      <c r="F34" s="5"/>
      <c r="G34" s="5"/>
      <c r="H34" s="5"/>
      <c r="I34" s="75"/>
      <c r="K34" s="32" t="s">
        <v>16</v>
      </c>
      <c r="L34" s="16">
        <v>0.64574579442451</v>
      </c>
      <c r="M34" s="16">
        <v>0.8028087197673468</v>
      </c>
      <c r="N34" s="16">
        <v>1</v>
      </c>
      <c r="O34" s="16">
        <v>0.6299056262569153</v>
      </c>
      <c r="P34" s="16">
        <v>0.6122858333103954</v>
      </c>
      <c r="Q34" s="33">
        <v>0.5330726938105925</v>
      </c>
    </row>
    <row r="35" spans="2:17" ht="28.5" customHeight="1">
      <c r="B35" s="76"/>
      <c r="C35" s="15" t="s">
        <v>6</v>
      </c>
      <c r="D35" s="7">
        <f>(MAX(L24:Q24)-MIN(L24:Q24))/10</f>
        <v>0.005540106128451741</v>
      </c>
      <c r="E35" s="98" t="s">
        <v>22</v>
      </c>
      <c r="F35" s="99"/>
      <c r="G35" s="99"/>
      <c r="H35" s="99"/>
      <c r="I35" s="100"/>
      <c r="K35" s="32" t="s">
        <v>13</v>
      </c>
      <c r="L35" s="16">
        <v>0.8254484185037692</v>
      </c>
      <c r="M35" s="16">
        <v>0.6392051836727632</v>
      </c>
      <c r="N35" s="16">
        <v>0.6299056262569153</v>
      </c>
      <c r="O35" s="16">
        <v>1</v>
      </c>
      <c r="P35" s="16">
        <v>0.7204104623201584</v>
      </c>
      <c r="Q35" s="33">
        <v>0.7155929263646492</v>
      </c>
    </row>
    <row r="36" spans="2:17" ht="12.75">
      <c r="B36" s="52"/>
      <c r="C36" s="66"/>
      <c r="D36" s="72"/>
      <c r="E36" s="67"/>
      <c r="F36" s="67"/>
      <c r="G36" s="67"/>
      <c r="H36" s="67"/>
      <c r="I36" s="68"/>
      <c r="K36" s="32" t="s">
        <v>14</v>
      </c>
      <c r="L36" s="16">
        <v>0.9233617030587554</v>
      </c>
      <c r="M36" s="16">
        <v>0.5711417972569305</v>
      </c>
      <c r="N36" s="16">
        <v>0.6122858333103954</v>
      </c>
      <c r="O36" s="16">
        <v>0.7204104623201584</v>
      </c>
      <c r="P36" s="16">
        <v>1</v>
      </c>
      <c r="Q36" s="33">
        <v>0.9069850298445732</v>
      </c>
    </row>
    <row r="37" spans="2:17" ht="13.5" thickBot="1">
      <c r="B37" s="4"/>
      <c r="C37" s="5"/>
      <c r="D37" s="5"/>
      <c r="E37" s="5"/>
      <c r="F37" s="5"/>
      <c r="G37" s="5"/>
      <c r="H37" s="5"/>
      <c r="I37" s="6"/>
      <c r="J37" s="6"/>
      <c r="K37" s="34" t="s">
        <v>15</v>
      </c>
      <c r="L37" s="35">
        <v>0.8766290643076485</v>
      </c>
      <c r="M37" s="35">
        <v>0.4897765674037216</v>
      </c>
      <c r="N37" s="35">
        <v>0.5330726938105925</v>
      </c>
      <c r="O37" s="35">
        <v>0.7155929263646492</v>
      </c>
      <c r="P37" s="35">
        <v>0.9069850298445732</v>
      </c>
      <c r="Q37" s="36">
        <v>1</v>
      </c>
    </row>
    <row r="38" spans="2:17" ht="12.75">
      <c r="B38" s="4"/>
      <c r="C38" s="5"/>
      <c r="D38" s="5"/>
      <c r="E38" s="5"/>
      <c r="F38" s="5"/>
      <c r="G38" s="5"/>
      <c r="H38" s="5"/>
      <c r="I38" s="6"/>
      <c r="J38" s="6"/>
      <c r="K38" s="79"/>
      <c r="L38" s="3"/>
      <c r="M38" s="3"/>
      <c r="N38" s="3"/>
      <c r="O38" s="3"/>
      <c r="P38" s="3"/>
      <c r="Q38" s="3"/>
    </row>
    <row r="39" spans="2:17" ht="12.75">
      <c r="B39" s="4"/>
      <c r="C39" s="5"/>
      <c r="D39" s="5"/>
      <c r="E39" s="5"/>
      <c r="F39" s="5"/>
      <c r="G39" s="5"/>
      <c r="H39" s="5"/>
      <c r="I39" s="6"/>
      <c r="J39" s="6"/>
      <c r="K39" s="79"/>
      <c r="L39" s="3"/>
      <c r="M39" s="3"/>
      <c r="N39" s="3"/>
      <c r="O39" s="3"/>
      <c r="P39" s="3"/>
      <c r="Q39" s="3"/>
    </row>
    <row r="40" spans="2:17" ht="12.75">
      <c r="B40" s="4"/>
      <c r="C40" s="5"/>
      <c r="D40" s="5"/>
      <c r="E40" s="5"/>
      <c r="F40" s="5"/>
      <c r="G40" s="5"/>
      <c r="H40" s="5"/>
      <c r="I40" s="6"/>
      <c r="J40" s="6"/>
      <c r="K40" s="79"/>
      <c r="L40" s="3"/>
      <c r="M40" s="3"/>
      <c r="N40" s="3"/>
      <c r="O40" s="3"/>
      <c r="P40" s="3"/>
      <c r="Q40" s="3"/>
    </row>
    <row r="41" spans="2:17" ht="13.5" thickBot="1">
      <c r="B41" s="4"/>
      <c r="C41" s="5"/>
      <c r="D41" s="5"/>
      <c r="E41" s="5"/>
      <c r="F41" s="5"/>
      <c r="G41" s="5"/>
      <c r="H41" s="5"/>
      <c r="I41" s="6"/>
      <c r="J41" s="6"/>
      <c r="K41" s="3"/>
      <c r="L41" s="3"/>
      <c r="M41" s="3"/>
      <c r="N41" s="3"/>
      <c r="O41" s="3"/>
      <c r="P41" s="3"/>
      <c r="Q41" s="3"/>
    </row>
    <row r="42" spans="2:17" ht="14.25">
      <c r="B42" s="15" t="s">
        <v>20</v>
      </c>
      <c r="C42" s="26"/>
      <c r="D42" s="26"/>
      <c r="E42" s="26"/>
      <c r="F42" s="26"/>
      <c r="G42" s="26"/>
      <c r="H42" s="8"/>
      <c r="I42" s="8"/>
      <c r="J42" s="8"/>
      <c r="K42" s="89" t="s">
        <v>7</v>
      </c>
      <c r="L42" s="90"/>
      <c r="M42" s="90"/>
      <c r="N42" s="90"/>
      <c r="O42" s="90"/>
      <c r="P42" s="90"/>
      <c r="Q42" s="91"/>
    </row>
    <row r="43" spans="3:17" ht="12.75">
      <c r="C43" s="3"/>
      <c r="D43" s="3"/>
      <c r="E43" s="3"/>
      <c r="F43" s="3"/>
      <c r="G43" s="3"/>
      <c r="H43" s="3"/>
      <c r="I43" s="3"/>
      <c r="J43" s="3"/>
      <c r="K43" s="30"/>
      <c r="L43" s="17" t="s">
        <v>11</v>
      </c>
      <c r="M43" s="17" t="s">
        <v>12</v>
      </c>
      <c r="N43" s="17" t="s">
        <v>16</v>
      </c>
      <c r="O43" s="17" t="s">
        <v>13</v>
      </c>
      <c r="P43" s="17" t="s">
        <v>14</v>
      </c>
      <c r="Q43" s="31" t="s">
        <v>15</v>
      </c>
    </row>
    <row r="44" spans="2:17" ht="12.75">
      <c r="B44" s="101" t="s">
        <v>23</v>
      </c>
      <c r="C44" s="101"/>
      <c r="D44" s="101"/>
      <c r="E44" s="101"/>
      <c r="F44" s="101"/>
      <c r="G44" s="101"/>
      <c r="H44" s="101"/>
      <c r="I44" s="3"/>
      <c r="J44" s="3"/>
      <c r="K44" s="32" t="s">
        <v>11</v>
      </c>
      <c r="L44" s="29">
        <f>VARP('Datos Iniciales'!$L$9:$L$20)</f>
        <v>0.013887531769790887</v>
      </c>
      <c r="M44" s="16">
        <v>0.010211496271356509</v>
      </c>
      <c r="N44" s="16">
        <v>0.005849253565819443</v>
      </c>
      <c r="O44" s="16">
        <v>0.0063204730506598245</v>
      </c>
      <c r="P44" s="16">
        <v>0.008475270906071981</v>
      </c>
      <c r="Q44" s="33">
        <v>0.012720561178582378</v>
      </c>
    </row>
    <row r="45" spans="2:17" ht="12.75">
      <c r="B45" s="13" t="s">
        <v>2</v>
      </c>
      <c r="C45" s="13" t="s">
        <v>3</v>
      </c>
      <c r="D45" s="13" t="s">
        <v>4</v>
      </c>
      <c r="E45" s="13" t="s">
        <v>5</v>
      </c>
      <c r="F45" s="13" t="s">
        <v>17</v>
      </c>
      <c r="G45" s="13" t="s">
        <v>18</v>
      </c>
      <c r="H45" s="2" t="s">
        <v>1</v>
      </c>
      <c r="K45" s="32" t="s">
        <v>12</v>
      </c>
      <c r="L45" s="16">
        <v>0.010211496271356509</v>
      </c>
      <c r="M45" s="29">
        <f>VARP('Datos Iniciales'!$M$9:$M$20)</f>
        <v>0.024351690618555334</v>
      </c>
      <c r="N45" s="16">
        <v>0.00962948296202037</v>
      </c>
      <c r="O45" s="16">
        <v>0.006481148291538144</v>
      </c>
      <c r="P45" s="16">
        <v>0.006941889572711058</v>
      </c>
      <c r="Q45" s="33">
        <v>0.00941110101020396</v>
      </c>
    </row>
    <row r="46" spans="2:17" ht="12.75">
      <c r="B46" s="13">
        <v>0</v>
      </c>
      <c r="C46" s="13">
        <v>0</v>
      </c>
      <c r="D46" s="13">
        <v>0.22371099006650655</v>
      </c>
      <c r="E46" s="13">
        <v>0</v>
      </c>
      <c r="F46" s="13">
        <v>0.7762890099334933</v>
      </c>
      <c r="G46" s="13">
        <v>0</v>
      </c>
      <c r="H46" s="62">
        <f>SUM(B46:G46)</f>
        <v>0.9999999999999998</v>
      </c>
      <c r="I46" s="13">
        <f>+B46</f>
        <v>0</v>
      </c>
      <c r="K46" s="32" t="s">
        <v>16</v>
      </c>
      <c r="L46" s="16">
        <v>0.005849253565819443</v>
      </c>
      <c r="M46" s="16">
        <v>0.00962948296202037</v>
      </c>
      <c r="N46" s="29">
        <f>VARP('Datos Iniciales'!$N$9:$N$20)</f>
        <v>0.005908165587017056</v>
      </c>
      <c r="O46" s="16">
        <v>0.00314592908195567</v>
      </c>
      <c r="P46" s="16">
        <v>0.003665639390673681</v>
      </c>
      <c r="Q46" s="33">
        <v>0.005045342332095879</v>
      </c>
    </row>
    <row r="47" spans="3:17" ht="12.75">
      <c r="C47" s="6"/>
      <c r="D47" s="6"/>
      <c r="E47" s="6"/>
      <c r="F47" s="6"/>
      <c r="G47" s="6"/>
      <c r="H47" s="6"/>
      <c r="I47" s="13">
        <f>+C46</f>
        <v>0</v>
      </c>
      <c r="J47" s="6"/>
      <c r="K47" s="32" t="s">
        <v>13</v>
      </c>
      <c r="L47" s="16">
        <v>0.0063204730506598245</v>
      </c>
      <c r="M47" s="16">
        <v>0.006481148291538144</v>
      </c>
      <c r="N47" s="16">
        <v>0.00314592908195567</v>
      </c>
      <c r="O47" s="29">
        <f>VARP('Datos Iniciales'!$O$9:$O$20)</f>
        <v>0.00422176662994767</v>
      </c>
      <c r="P47" s="16">
        <v>0.0036458292174442893</v>
      </c>
      <c r="Q47" s="33">
        <v>0.005725204753110464</v>
      </c>
    </row>
    <row r="48" spans="9:17" ht="12.75">
      <c r="I48" s="73">
        <f>+D46</f>
        <v>0.22371099006650655</v>
      </c>
      <c r="K48" s="32" t="s">
        <v>14</v>
      </c>
      <c r="L48" s="16">
        <v>0.008475270906071981</v>
      </c>
      <c r="M48" s="16">
        <v>0.006941889572711058</v>
      </c>
      <c r="N48" s="16">
        <v>0.003665639390673681</v>
      </c>
      <c r="O48" s="16">
        <v>0.0036458292174442893</v>
      </c>
      <c r="P48" s="29">
        <f>VARP('Datos Iniciales'!$P$9:$P$20)</f>
        <v>0.006066502719212533</v>
      </c>
      <c r="Q48" s="33">
        <v>0.008698556527386119</v>
      </c>
    </row>
    <row r="49" spans="9:17" ht="13.5" thickBot="1">
      <c r="I49" s="74">
        <f>+E46</f>
        <v>0</v>
      </c>
      <c r="K49" s="34" t="s">
        <v>15</v>
      </c>
      <c r="L49" s="35">
        <v>0.012720561178582378</v>
      </c>
      <c r="M49" s="35">
        <v>0.00941110101020396</v>
      </c>
      <c r="N49" s="35">
        <v>0.005045342332095879</v>
      </c>
      <c r="O49" s="35">
        <v>0.005725204753110464</v>
      </c>
      <c r="P49" s="35">
        <v>0.008698556527386119</v>
      </c>
      <c r="Q49" s="37">
        <f>VARP('Datos Iniciales'!$Q$9:$Q$20)</f>
        <v>0.015161973935012918</v>
      </c>
    </row>
    <row r="50" spans="9:17" ht="12.75">
      <c r="I50" s="13">
        <f>+F46</f>
        <v>0.7762890099334933</v>
      </c>
      <c r="K50" s="22"/>
      <c r="L50" s="25"/>
      <c r="M50" s="25"/>
      <c r="N50" s="25"/>
      <c r="O50" s="25"/>
      <c r="P50" s="25"/>
      <c r="Q50" s="25"/>
    </row>
    <row r="51" spans="9:17" ht="12.75">
      <c r="I51" s="74">
        <f>+G46</f>
        <v>0</v>
      </c>
      <c r="K51" s="80" t="s">
        <v>37</v>
      </c>
      <c r="L51" s="25"/>
      <c r="M51" s="25"/>
      <c r="N51" s="25"/>
      <c r="O51" s="25"/>
      <c r="P51" s="25"/>
      <c r="Q51" s="25"/>
    </row>
    <row r="52" spans="11:17" ht="12.75">
      <c r="K52" s="22"/>
      <c r="L52" s="25"/>
      <c r="M52" s="25"/>
      <c r="N52" s="25"/>
      <c r="O52" s="25"/>
      <c r="P52" s="25"/>
      <c r="Q52" s="25"/>
    </row>
    <row r="53" spans="11:21" ht="14.25">
      <c r="K53" s="18" t="s">
        <v>19</v>
      </c>
      <c r="L53" s="19">
        <f>SQRT(L44)</f>
        <v>0.117845372288397</v>
      </c>
      <c r="M53" s="19">
        <f>SQRT(M45)</f>
        <v>0.15605028234051785</v>
      </c>
      <c r="N53" s="19">
        <f>SQRT(N46)</f>
        <v>0.07686459254440275</v>
      </c>
      <c r="O53" s="19">
        <f>SQRT(O47)</f>
        <v>0.06497512316223548</v>
      </c>
      <c r="P53" s="19">
        <f>SQRT(P48)</f>
        <v>0.0778877571843774</v>
      </c>
      <c r="Q53" s="19">
        <f>SQRT(Q49)</f>
        <v>0.12313396742984008</v>
      </c>
      <c r="R53" s="20"/>
      <c r="S53" s="20"/>
      <c r="T53" s="20"/>
      <c r="U53" s="21"/>
    </row>
    <row r="54" spans="2:21" ht="12.75">
      <c r="B54" s="94" t="s">
        <v>36</v>
      </c>
      <c r="C54" s="94"/>
      <c r="D54" s="94"/>
      <c r="E54" s="94"/>
      <c r="F54" s="94"/>
      <c r="G54" s="94"/>
      <c r="H54" s="94"/>
      <c r="I54" s="94"/>
      <c r="J54" s="94"/>
      <c r="R54" s="22"/>
      <c r="S54" s="22"/>
      <c r="T54" s="22"/>
      <c r="U54" s="21"/>
    </row>
    <row r="55" spans="3:21" ht="12.75">
      <c r="C55" s="44"/>
      <c r="K55" s="6"/>
      <c r="S55" s="23"/>
      <c r="T55" s="23"/>
      <c r="U55" s="21"/>
    </row>
    <row r="56" spans="11:21" ht="12.75">
      <c r="K56" s="6"/>
      <c r="S56" s="23"/>
      <c r="T56" s="23"/>
      <c r="U56" s="21"/>
    </row>
    <row r="57" spans="2:21" ht="12.75">
      <c r="B57"/>
      <c r="C57"/>
      <c r="D57"/>
      <c r="E57"/>
      <c r="F57"/>
      <c r="G57"/>
      <c r="H57"/>
      <c r="I57"/>
      <c r="J57"/>
      <c r="K57" s="6"/>
      <c r="S57" s="23"/>
      <c r="T57" s="23"/>
      <c r="U57" s="21"/>
    </row>
    <row r="58" spans="2:21" ht="22.5" customHeight="1">
      <c r="B58" s="2" t="s">
        <v>24</v>
      </c>
      <c r="C58" s="2" t="s">
        <v>26</v>
      </c>
      <c r="D58" s="77" t="s">
        <v>25</v>
      </c>
      <c r="E58" s="2" t="s">
        <v>2</v>
      </c>
      <c r="F58" s="2" t="s">
        <v>3</v>
      </c>
      <c r="G58" s="2" t="s">
        <v>4</v>
      </c>
      <c r="H58" s="2" t="s">
        <v>5</v>
      </c>
      <c r="I58" s="2" t="s">
        <v>17</v>
      </c>
      <c r="J58" s="2" t="s">
        <v>18</v>
      </c>
      <c r="S58" s="23"/>
      <c r="T58" s="23"/>
      <c r="U58" s="21"/>
    </row>
    <row r="59" spans="2:21" ht="12.75">
      <c r="B59" s="13">
        <v>0.004221775073485151</v>
      </c>
      <c r="C59" s="13">
        <f aca="true" t="shared" si="7" ref="C59:C69">SQRT(B59)</f>
        <v>0.06497518813735864</v>
      </c>
      <c r="D59" s="78">
        <f>MIN('Datos Iniciales'!L24:Q24)</f>
        <v>0.020092147732398632</v>
      </c>
      <c r="E59" s="13">
        <v>0</v>
      </c>
      <c r="F59" s="13">
        <v>0</v>
      </c>
      <c r="G59" s="9">
        <v>0</v>
      </c>
      <c r="H59" s="13">
        <v>1.000001</v>
      </c>
      <c r="I59" s="13">
        <v>0</v>
      </c>
      <c r="J59" s="13">
        <v>0</v>
      </c>
      <c r="S59" s="23"/>
      <c r="T59" s="23"/>
      <c r="U59" s="21"/>
    </row>
    <row r="60" spans="2:21" ht="12.75">
      <c r="B60" s="13">
        <v>0.0039581996980152115</v>
      </c>
      <c r="C60" s="13">
        <f t="shared" si="7"/>
        <v>0.0629142249258084</v>
      </c>
      <c r="D60" s="78">
        <f>+D59+'Datos Iniciales'!$D$35</f>
        <v>0.025632253860850374</v>
      </c>
      <c r="E60" s="13">
        <v>0</v>
      </c>
      <c r="F60" s="13">
        <v>0</v>
      </c>
      <c r="G60" s="13">
        <v>0.18080719506788334</v>
      </c>
      <c r="H60" s="13">
        <v>0.8191928049321165</v>
      </c>
      <c r="I60" s="13">
        <v>0</v>
      </c>
      <c r="J60" s="13">
        <v>0</v>
      </c>
      <c r="S60" s="23"/>
      <c r="T60" s="23"/>
      <c r="U60" s="21"/>
    </row>
    <row r="61" spans="2:21" ht="12.75">
      <c r="B61" s="13">
        <v>0.003897785305757165</v>
      </c>
      <c r="C61" s="13">
        <f t="shared" si="7"/>
        <v>0.06243224572091865</v>
      </c>
      <c r="D61" s="78">
        <f>+D60+'Datos Iniciales'!$D$35</f>
        <v>0.031172359989302116</v>
      </c>
      <c r="E61" s="13">
        <v>0</v>
      </c>
      <c r="F61" s="13">
        <v>0</v>
      </c>
      <c r="G61" s="13">
        <v>0.24546986979977822</v>
      </c>
      <c r="H61" s="13">
        <v>0.6902934654627343</v>
      </c>
      <c r="I61" s="13">
        <v>0.06423666473748746</v>
      </c>
      <c r="J61" s="13">
        <v>0</v>
      </c>
      <c r="S61" s="23"/>
      <c r="T61" s="23"/>
      <c r="U61" s="21"/>
    </row>
    <row r="62" spans="2:21" ht="12.75">
      <c r="B62" s="13">
        <v>0.0039039678755217397</v>
      </c>
      <c r="C62" s="13">
        <f t="shared" si="7"/>
        <v>0.062481740336851534</v>
      </c>
      <c r="D62" s="78">
        <f>+D61+'Datos Iniciales'!$D$35</f>
        <v>0.036712466117753854</v>
      </c>
      <c r="E62" s="13">
        <v>0</v>
      </c>
      <c r="F62" s="13">
        <v>0</v>
      </c>
      <c r="G62" s="13">
        <v>0.26132769651864385</v>
      </c>
      <c r="H62" s="13">
        <v>0.5831881616520528</v>
      </c>
      <c r="I62" s="13">
        <v>0.1554841418293032</v>
      </c>
      <c r="J62" s="13">
        <v>0</v>
      </c>
      <c r="S62" s="23"/>
      <c r="T62" s="23"/>
      <c r="U62" s="21"/>
    </row>
    <row r="63" spans="2:21" ht="12.75">
      <c r="B63" s="13">
        <v>0.003968288776264368</v>
      </c>
      <c r="C63" s="13">
        <f t="shared" si="7"/>
        <v>0.06299435511428281</v>
      </c>
      <c r="D63" s="78">
        <f>+D62+'Datos Iniciales'!$D$35</f>
        <v>0.04225257224620559</v>
      </c>
      <c r="E63" s="13">
        <v>0</v>
      </c>
      <c r="F63" s="13">
        <v>0</v>
      </c>
      <c r="G63" s="13">
        <v>0.2771798015341717</v>
      </c>
      <c r="H63" s="13">
        <v>0.4761215152895679</v>
      </c>
      <c r="I63" s="13">
        <v>0.24669868317626023</v>
      </c>
      <c r="J63" s="13">
        <v>0</v>
      </c>
      <c r="S63" s="21"/>
      <c r="T63" s="21"/>
      <c r="U63" s="21"/>
    </row>
    <row r="64" spans="2:21" ht="12.75">
      <c r="B64" s="13">
        <v>0.004090767099873687</v>
      </c>
      <c r="C64" s="13">
        <f t="shared" si="7"/>
        <v>0.06395910490206759</v>
      </c>
      <c r="D64" s="78">
        <f>+D63+'Datos Iniciales'!$D$35</f>
        <v>0.04779267837465733</v>
      </c>
      <c r="E64" s="13">
        <v>0</v>
      </c>
      <c r="F64" s="13">
        <v>0</v>
      </c>
      <c r="G64" s="13">
        <v>0.29303476680127255</v>
      </c>
      <c r="H64" s="13">
        <v>0.36903554041501285</v>
      </c>
      <c r="I64" s="13">
        <v>0.3379296927837145</v>
      </c>
      <c r="J64" s="13">
        <v>0</v>
      </c>
      <c r="S64" s="24"/>
      <c r="T64" s="24"/>
      <c r="U64" s="21"/>
    </row>
    <row r="65" spans="2:10" ht="12.75">
      <c r="B65" s="13">
        <v>0.004271434335491153</v>
      </c>
      <c r="C65" s="13">
        <f t="shared" si="7"/>
        <v>0.06535621114699929</v>
      </c>
      <c r="D65" s="78">
        <f>+D64+'Datos Iniciales'!$D$35</f>
        <v>0.05333278450310907</v>
      </c>
      <c r="E65" s="13">
        <v>0</v>
      </c>
      <c r="F65" s="13">
        <v>0</v>
      </c>
      <c r="G65" s="13">
        <v>0.3088925943268138</v>
      </c>
      <c r="H65" s="13">
        <v>0.2619302361302024</v>
      </c>
      <c r="I65" s="13">
        <v>0.4291771695429836</v>
      </c>
      <c r="J65" s="13">
        <v>0</v>
      </c>
    </row>
    <row r="66" spans="2:10" ht="12.75">
      <c r="B66" s="13">
        <v>0.004510176934092106</v>
      </c>
      <c r="C66" s="13">
        <f t="shared" si="7"/>
        <v>0.06715785087457836</v>
      </c>
      <c r="D66" s="78">
        <f>+D65+'Datos Iniciales'!$D$35</f>
        <v>0.05887289063156081</v>
      </c>
      <c r="E66" s="13">
        <v>0</v>
      </c>
      <c r="F66" s="13">
        <v>0</v>
      </c>
      <c r="G66" s="13">
        <v>0.32474469875493944</v>
      </c>
      <c r="H66" s="13">
        <v>0.1548635862001128</v>
      </c>
      <c r="I66" s="13">
        <v>0.5203917150449476</v>
      </c>
      <c r="J66" s="13">
        <v>0</v>
      </c>
    </row>
    <row r="67" spans="2:10" ht="12.75">
      <c r="B67" s="13">
        <v>0.004807167270035149</v>
      </c>
      <c r="C67" s="13">
        <f t="shared" si="7"/>
        <v>0.06933373832439117</v>
      </c>
      <c r="D67" s="78">
        <f>+D66+'Datos Iniciales'!$D$35</f>
        <v>0.06441299676001255</v>
      </c>
      <c r="E67" s="13">
        <v>0</v>
      </c>
      <c r="F67" s="13">
        <v>0</v>
      </c>
      <c r="G67" s="13">
        <v>0.3406025256731545</v>
      </c>
      <c r="H67" s="13">
        <v>0.047758286017282735</v>
      </c>
      <c r="I67" s="13">
        <v>0.6116391883095625</v>
      </c>
      <c r="J67" s="13">
        <v>0</v>
      </c>
    </row>
    <row r="68" spans="2:10" ht="12.75">
      <c r="B68" s="13">
        <v>0.005224689585784028</v>
      </c>
      <c r="C68" s="13">
        <f t="shared" si="7"/>
        <v>0.0722820142620834</v>
      </c>
      <c r="D68" s="78">
        <f>+D67+'Datos Iniciales'!$D$35</f>
        <v>0.06995310288846429</v>
      </c>
      <c r="E68" s="13">
        <v>0</v>
      </c>
      <c r="F68" s="13">
        <v>0</v>
      </c>
      <c r="G68" s="13">
        <v>0.22371099006650655</v>
      </c>
      <c r="H68" s="13">
        <v>0</v>
      </c>
      <c r="I68" s="13">
        <v>0.7762890099334933</v>
      </c>
      <c r="J68" s="13">
        <v>0</v>
      </c>
    </row>
    <row r="69" spans="2:10" ht="12.75">
      <c r="B69" s="13">
        <v>0.006066502719212533</v>
      </c>
      <c r="C69" s="13">
        <f t="shared" si="7"/>
        <v>0.0778877571843774</v>
      </c>
      <c r="D69" s="78">
        <f>+D68+'Datos Iniciales'!$D$35</f>
        <v>0.07549320901691603</v>
      </c>
      <c r="E69" s="13">
        <v>0</v>
      </c>
      <c r="F69" s="13">
        <v>0</v>
      </c>
      <c r="G69" s="13">
        <v>0</v>
      </c>
      <c r="H69" s="13">
        <v>0</v>
      </c>
      <c r="I69" s="13">
        <v>1</v>
      </c>
      <c r="J69" s="13">
        <v>0</v>
      </c>
    </row>
    <row r="70" ht="12.75">
      <c r="B70" s="45"/>
    </row>
    <row r="94" spans="4:8" ht="15.75">
      <c r="D94" s="81"/>
      <c r="E94" s="82"/>
      <c r="F94" s="82"/>
      <c r="G94"/>
      <c r="H94"/>
    </row>
    <row r="95" spans="4:8" ht="15.75">
      <c r="D95" s="105" t="s">
        <v>41</v>
      </c>
      <c r="E95" s="105"/>
      <c r="F95" s="105"/>
      <c r="G95"/>
      <c r="H95"/>
    </row>
    <row r="96" spans="4:8" ht="15">
      <c r="D96" s="82"/>
      <c r="E96" s="82"/>
      <c r="F96" s="82"/>
      <c r="G96"/>
      <c r="H96"/>
    </row>
    <row r="97" spans="4:8" ht="15">
      <c r="D97" s="82" t="s">
        <v>30</v>
      </c>
      <c r="E97" s="82"/>
      <c r="F97" s="82"/>
      <c r="G97"/>
      <c r="H97"/>
    </row>
    <row r="98" spans="4:8" ht="15">
      <c r="D98" s="82"/>
      <c r="E98" s="82"/>
      <c r="F98" s="82"/>
      <c r="G98"/>
      <c r="H98"/>
    </row>
    <row r="99" spans="4:8" ht="19.5" customHeight="1">
      <c r="D99" s="85" t="s">
        <v>39</v>
      </c>
      <c r="E99" s="86" t="s">
        <v>40</v>
      </c>
      <c r="F99" s="86"/>
      <c r="G99"/>
      <c r="H99"/>
    </row>
    <row r="100" spans="4:8" ht="19.5" customHeight="1">
      <c r="D100" s="83" t="s">
        <v>11</v>
      </c>
      <c r="E100" s="102">
        <v>0.1</v>
      </c>
      <c r="F100" s="103"/>
      <c r="G100"/>
      <c r="H100"/>
    </row>
    <row r="101" spans="4:8" ht="19.5" customHeight="1">
      <c r="D101" s="83" t="s">
        <v>32</v>
      </c>
      <c r="E101" s="102">
        <v>0.1</v>
      </c>
      <c r="F101" s="103"/>
      <c r="G101"/>
      <c r="H101"/>
    </row>
    <row r="102" spans="4:8" ht="19.5" customHeight="1">
      <c r="D102" s="83" t="s">
        <v>16</v>
      </c>
      <c r="E102" s="102">
        <v>0.2</v>
      </c>
      <c r="F102" s="103"/>
      <c r="G102"/>
      <c r="H102"/>
    </row>
    <row r="103" spans="4:8" ht="19.5" customHeight="1">
      <c r="D103" s="83" t="s">
        <v>13</v>
      </c>
      <c r="E103" s="102">
        <v>0.3</v>
      </c>
      <c r="F103" s="103"/>
      <c r="G103"/>
      <c r="H103"/>
    </row>
    <row r="104" spans="4:8" ht="19.5" customHeight="1">
      <c r="D104" s="83" t="s">
        <v>14</v>
      </c>
      <c r="E104" s="102">
        <v>0.2</v>
      </c>
      <c r="F104" s="103"/>
      <c r="G104"/>
      <c r="H104"/>
    </row>
    <row r="105" spans="4:8" ht="19.5" customHeight="1">
      <c r="D105" s="83" t="s">
        <v>15</v>
      </c>
      <c r="E105" s="102">
        <v>0.1</v>
      </c>
      <c r="F105" s="103"/>
      <c r="G105"/>
      <c r="H105"/>
    </row>
    <row r="106" spans="4:6" ht="19.5" customHeight="1">
      <c r="D106" s="84"/>
      <c r="E106" s="104">
        <f>SUM(E100:E105)</f>
        <v>0.9999999999999999</v>
      </c>
      <c r="F106" s="104"/>
    </row>
    <row r="116" ht="12.75">
      <c r="A116" s="15"/>
    </row>
    <row r="117" ht="12.75">
      <c r="A117" s="15"/>
    </row>
    <row r="124" ht="12.75">
      <c r="G124" s="1" t="s">
        <v>28</v>
      </c>
    </row>
    <row r="128" ht="15" customHeight="1"/>
    <row r="129" ht="48" customHeight="1"/>
    <row r="130" ht="37.5" customHeight="1"/>
    <row r="131" ht="29.25" customHeight="1"/>
    <row r="132" ht="49.5" customHeight="1"/>
    <row r="133" ht="45" customHeight="1"/>
    <row r="144" ht="40.5" customHeight="1"/>
    <row r="145" ht="27" customHeight="1"/>
    <row r="147" ht="27.75" customHeight="1"/>
    <row r="149" ht="24.75" customHeight="1"/>
    <row r="151" ht="28.5" customHeight="1"/>
  </sheetData>
  <mergeCells count="21">
    <mergeCell ref="E104:F104"/>
    <mergeCell ref="E105:F105"/>
    <mergeCell ref="E106:F106"/>
    <mergeCell ref="D95:F95"/>
    <mergeCell ref="E100:F100"/>
    <mergeCell ref="E101:F101"/>
    <mergeCell ref="E102:F102"/>
    <mergeCell ref="E103:F103"/>
    <mergeCell ref="B54:J54"/>
    <mergeCell ref="E29:I29"/>
    <mergeCell ref="E32:I32"/>
    <mergeCell ref="E35:I35"/>
    <mergeCell ref="B44:H44"/>
    <mergeCell ref="C5:I5"/>
    <mergeCell ref="L7:Q7"/>
    <mergeCell ref="K30:Q30"/>
    <mergeCell ref="K42:Q42"/>
    <mergeCell ref="L6:Q6"/>
    <mergeCell ref="B23:I23"/>
    <mergeCell ref="B25:I25"/>
    <mergeCell ref="K28:Q28"/>
  </mergeCells>
  <printOptions horizontalCentered="1" verticalCentered="1"/>
  <pageMargins left="0.75" right="0.75" top="0.984251968503937" bottom="0.984251968503937" header="0" footer="0"/>
  <pageSetup horizontalDpi="600" verticalDpi="600" orientation="landscape" scale="20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AUTOLLANTAS NUTIBARA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 de HP</dc:creator>
  <cp:keywords/>
  <dc:description/>
  <cp:lastModifiedBy>GLORIA PATRICIA</cp:lastModifiedBy>
  <cp:lastPrinted>2005-10-12T20:31:56Z</cp:lastPrinted>
  <dcterms:created xsi:type="dcterms:W3CDTF">2005-02-24T15:59:00Z</dcterms:created>
  <dcterms:modified xsi:type="dcterms:W3CDTF">2005-10-16T21:52:44Z</dcterms:modified>
  <cp:category/>
  <cp:version/>
  <cp:contentType/>
  <cp:contentStatus/>
</cp:coreProperties>
</file>